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w.pauza\Downloads\"/>
    </mc:Choice>
  </mc:AlternateContent>
  <xr:revisionPtr revIDLastSave="0" documentId="13_ncr:1_{D5B78EF2-8CE6-4B99-A1D7-49C176D30722}" xr6:coauthVersionLast="40" xr6:coauthVersionMax="40" xr10:uidLastSave="{00000000-0000-0000-0000-000000000000}"/>
  <bookViews>
    <workbookView xWindow="240" yWindow="495" windowWidth="20115" windowHeight="7575" activeTab="1" xr2:uid="{00000000-000D-0000-FFFF-FFFF00000000}"/>
  </bookViews>
  <sheets>
    <sheet name="OVG-4 &amp; V-OVG Calculator" sheetId="1" r:id="rId1"/>
    <sheet name="V-OVG-HT Calculator" sheetId="2" r:id="rId2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" l="1"/>
  <c r="B6" i="2"/>
  <c r="G14" i="2" s="1"/>
  <c r="C11" i="2"/>
  <c r="N3" i="2"/>
  <c r="G11" i="2" l="1"/>
  <c r="S12" i="2" s="1"/>
  <c r="G12" i="2"/>
  <c r="S13" i="2" s="1"/>
  <c r="C10" i="1"/>
  <c r="G11" i="1" s="1"/>
  <c r="S12" i="1" s="1"/>
  <c r="N3" i="1" l="1"/>
  <c r="G14" i="1" l="1"/>
  <c r="C11" i="1"/>
  <c r="G12" i="1" l="1"/>
  <c r="S13" i="1" s="1"/>
</calcChain>
</file>

<file path=xl/sharedStrings.xml><?xml version="1.0" encoding="utf-8"?>
<sst xmlns="http://schemas.openxmlformats.org/spreadsheetml/2006/main" count="61" uniqueCount="25">
  <si>
    <t>1st Makeup Flow</t>
  </si>
  <si>
    <t>mL/min</t>
  </si>
  <si>
    <t>2nd Makeup Flow</t>
  </si>
  <si>
    <t>ng/mL/min</t>
  </si>
  <si>
    <t>OVG</t>
  </si>
  <si>
    <t>ppb</t>
  </si>
  <si>
    <t>Perm. Rate (ng/min)</t>
  </si>
  <si>
    <t>g/Mol - MWt</t>
  </si>
  <si>
    <t>Split MFC</t>
  </si>
  <si>
    <t>Flow Rate</t>
  </si>
  <si>
    <t>OHG/ SFB-MFC1</t>
  </si>
  <si>
    <t>SFB-MFC2</t>
  </si>
  <si>
    <t>OFC/SFB-MFC3</t>
  </si>
  <si>
    <t>Detector</t>
  </si>
  <si>
    <t>Exhaust (mL/min)</t>
  </si>
  <si>
    <t>Cells in yellow can be edited, the remaining cells auto-update</t>
  </si>
  <si>
    <t>Flow</t>
  </si>
  <si>
    <t>Conc.</t>
  </si>
  <si>
    <t>Sample Flow (mL/min)</t>
  </si>
  <si>
    <t xml:space="preserve">Concentration </t>
  </si>
  <si>
    <t>(from OVG)</t>
  </si>
  <si>
    <r>
      <t xml:space="preserve">Concentration  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(after 1st Makeup Flow)</t>
    </r>
  </si>
  <si>
    <t>V-OVG-HT</t>
  </si>
  <si>
    <t>Total Flow (mL/min)</t>
  </si>
  <si>
    <t>Exhaust Flow (mL/min)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</si>
</sst>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Font="1" applyAlignment="1">
      <alignment horizontal="right"/>
    </xf>
    <xf numFmtId="0" fontId="6" fillId="0" borderId="0" xfId="0" applyFont="1" applyBorder="1"/>
    <xf numFmtId="0" fontId="2" fillId="0" borderId="8" xfId="0" applyFont="1" applyBorder="1"/>
    <xf numFmtId="0" fontId="2" fillId="0" borderId="0" xfId="0" applyFont="1"/>
    <xf numFmtId="0" fontId="1" fillId="0" borderId="0" xfId="0" applyFont="1" applyFill="1" applyBorder="1"/>
    <xf numFmtId="0" fontId="2" fillId="0" borderId="0" xfId="0" applyFont="1" applyFill="1"/>
    <xf numFmtId="0" fontId="1" fillId="0" borderId="2" xfId="0" applyFont="1" applyBorder="1"/>
    <xf numFmtId="0" fontId="2" fillId="3" borderId="0" xfId="0" applyFont="1" applyFill="1" applyBorder="1"/>
    <xf numFmtId="0" fontId="2" fillId="3" borderId="0" xfId="0" applyFont="1" applyFill="1"/>
    <xf numFmtId="0" fontId="8" fillId="3" borderId="0" xfId="0" applyFont="1" applyFill="1" applyBorder="1"/>
    <xf numFmtId="0" fontId="9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wrapText="1"/>
    </xf>
    <xf numFmtId="0" fontId="4" fillId="3" borderId="0" xfId="0" applyFont="1" applyFill="1" applyBorder="1"/>
    <xf numFmtId="0" fontId="4" fillId="3" borderId="0" xfId="0" applyFont="1" applyFill="1"/>
    <xf numFmtId="0" fontId="4" fillId="0" borderId="0" xfId="0" applyFont="1" applyBorder="1"/>
    <xf numFmtId="0" fontId="4" fillId="0" borderId="5" xfId="0" applyFont="1" applyBorder="1"/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4" fillId="0" borderId="6" xfId="0" applyFont="1" applyFill="1" applyBorder="1" applyProtection="1"/>
    <xf numFmtId="2" fontId="4" fillId="3" borderId="0" xfId="0" applyNumberFormat="1" applyFont="1" applyFill="1" applyBorder="1"/>
    <xf numFmtId="164" fontId="4" fillId="3" borderId="0" xfId="0" applyNumberFormat="1" applyFont="1" applyFill="1" applyBorder="1"/>
    <xf numFmtId="0" fontId="5" fillId="3" borderId="0" xfId="0" applyFont="1" applyFill="1"/>
    <xf numFmtId="0" fontId="4" fillId="0" borderId="4" xfId="0" applyFont="1" applyBorder="1"/>
    <xf numFmtId="0" fontId="4" fillId="2" borderId="0" xfId="0" applyFont="1" applyFill="1" applyBorder="1" applyProtection="1">
      <protection locked="0"/>
    </xf>
    <xf numFmtId="2" fontId="4" fillId="0" borderId="0" xfId="0" applyNumberFormat="1" applyFont="1" applyBorder="1"/>
    <xf numFmtId="164" fontId="4" fillId="0" borderId="0" xfId="0" applyNumberFormat="1" applyFont="1" applyBorder="1"/>
    <xf numFmtId="0" fontId="12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6" xfId="0" applyFont="1" applyBorder="1"/>
    <xf numFmtId="0" fontId="8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4" borderId="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3</xdr:row>
      <xdr:rowOff>9525</xdr:rowOff>
    </xdr:from>
    <xdr:to>
      <xdr:col>5</xdr:col>
      <xdr:colOff>457200</xdr:colOff>
      <xdr:row>11</xdr:row>
      <xdr:rowOff>269550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52825" y="914400"/>
          <a:ext cx="0" cy="29556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</xdr:row>
      <xdr:rowOff>228600</xdr:rowOff>
    </xdr:from>
    <xdr:to>
      <xdr:col>9</xdr:col>
      <xdr:colOff>323850</xdr:colOff>
      <xdr:row>11</xdr:row>
      <xdr:rowOff>183825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667375" y="838200"/>
          <a:ext cx="0" cy="3003225"/>
        </a:xfrm>
        <a:prstGeom prst="straightConnector1">
          <a:avLst/>
        </a:prstGeom>
        <a:ln w="25400">
          <a:tailEnd type="stealth" w="lg" len="lg"/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2</xdr:row>
      <xdr:rowOff>295275</xdr:rowOff>
    </xdr:from>
    <xdr:to>
      <xdr:col>13</xdr:col>
      <xdr:colOff>295275</xdr:colOff>
      <xdr:row>11</xdr:row>
      <xdr:rowOff>250500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419975" y="895350"/>
          <a:ext cx="0" cy="29556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12</xdr:row>
      <xdr:rowOff>9300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885825" y="2105025"/>
          <a:ext cx="0" cy="18000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16</xdr:col>
      <xdr:colOff>0</xdr:colOff>
      <xdr:row>12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85825" y="3895725"/>
          <a:ext cx="7981950" cy="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</xdr:row>
      <xdr:rowOff>0</xdr:rowOff>
    </xdr:from>
    <xdr:to>
      <xdr:col>19</xdr:col>
      <xdr:colOff>457200</xdr:colOff>
      <xdr:row>4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44025" y="304800"/>
          <a:ext cx="273367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calculator is based upon the Gas Law equation PV=nRT, and Cell C11 is using the "R" constant</a:t>
          </a:r>
          <a:r>
            <a:rPr lang="en-GB" sz="1100" baseline="0"/>
            <a:t> value of 24.0, which is for "Normal Temperature and Pressure" (20°C, 1atm)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3</xdr:row>
      <xdr:rowOff>9525</xdr:rowOff>
    </xdr:from>
    <xdr:to>
      <xdr:col>5</xdr:col>
      <xdr:colOff>457200</xdr:colOff>
      <xdr:row>11</xdr:row>
      <xdr:rowOff>269550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752850" y="923925"/>
          <a:ext cx="0" cy="2698425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</xdr:row>
      <xdr:rowOff>228600</xdr:rowOff>
    </xdr:from>
    <xdr:to>
      <xdr:col>9</xdr:col>
      <xdr:colOff>323850</xdr:colOff>
      <xdr:row>11</xdr:row>
      <xdr:rowOff>183825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915025" y="838200"/>
          <a:ext cx="0" cy="2698425"/>
        </a:xfrm>
        <a:prstGeom prst="straightConnector1">
          <a:avLst/>
        </a:prstGeom>
        <a:ln w="25400">
          <a:tailEnd type="stealth" w="lg" len="lg"/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2</xdr:row>
      <xdr:rowOff>295275</xdr:rowOff>
    </xdr:from>
    <xdr:to>
      <xdr:col>13</xdr:col>
      <xdr:colOff>295275</xdr:colOff>
      <xdr:row>11</xdr:row>
      <xdr:rowOff>250500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781925" y="904875"/>
          <a:ext cx="0" cy="2698425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12</xdr:row>
      <xdr:rowOff>9300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1047750" y="1828800"/>
          <a:ext cx="0" cy="18381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16</xdr:col>
      <xdr:colOff>0</xdr:colOff>
      <xdr:row>12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047750" y="3657600"/>
          <a:ext cx="8181975" cy="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</xdr:row>
      <xdr:rowOff>0</xdr:rowOff>
    </xdr:from>
    <xdr:to>
      <xdr:col>19</xdr:col>
      <xdr:colOff>457200</xdr:colOff>
      <xdr:row>4</xdr:row>
      <xdr:rowOff>228600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344025" y="304800"/>
          <a:ext cx="273367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calculator is based upon the Gas Law equation PV=nRT, and Cell C11 is using the "R" constant</a:t>
          </a:r>
          <a:r>
            <a:rPr lang="en-GB" sz="1100" baseline="0"/>
            <a:t> value of 24.0, which is for "Normal Temperature and Pressure" (20°C, 1atm)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T18"/>
  <sheetViews>
    <sheetView zoomScaleNormal="100" workbookViewId="0">
      <selection activeCell="F3" sqref="F3"/>
    </sheetView>
  </sheetViews>
  <sheetFormatPr defaultRowHeight="15" x14ac:dyDescent="0.25"/>
  <cols>
    <col min="1" max="1" width="1.28515625" customWidth="1"/>
    <col min="2" max="2" width="14.42578125" customWidth="1"/>
    <col min="3" max="3" width="14.85546875" customWidth="1"/>
    <col min="4" max="4" width="16.5703125" customWidth="1"/>
    <col min="5" max="5" width="2.28515625" customWidth="1"/>
    <col min="6" max="6" width="8.7109375" customWidth="1"/>
    <col min="7" max="7" width="13.28515625" customWidth="1"/>
    <col min="8" max="8" width="9.7109375" customWidth="1"/>
    <col min="9" max="9" width="2.7109375" customWidth="1"/>
    <col min="10" max="12" width="8.7109375" customWidth="1"/>
    <col min="13" max="13" width="2.28515625" customWidth="1"/>
    <col min="14" max="16" width="8.7109375" customWidth="1"/>
    <col min="17" max="17" width="1.7109375" customWidth="1"/>
    <col min="18" max="18" width="13.140625" customWidth="1"/>
    <col min="19" max="19" width="21" customWidth="1"/>
    <col min="20" max="20" width="13.7109375" customWidth="1"/>
  </cols>
  <sheetData>
    <row r="1" spans="2:20" s="47" customFormat="1" ht="24" customHeight="1" thickBot="1" x14ac:dyDescent="0.35">
      <c r="B1" s="56" t="s">
        <v>4</v>
      </c>
      <c r="C1" s="59"/>
      <c r="D1" s="60"/>
      <c r="E1" s="44"/>
      <c r="F1" s="56" t="s">
        <v>10</v>
      </c>
      <c r="G1" s="61"/>
      <c r="H1" s="62"/>
      <c r="I1" s="45"/>
      <c r="J1" s="56" t="s">
        <v>11</v>
      </c>
      <c r="K1" s="61"/>
      <c r="L1" s="62"/>
      <c r="M1" s="45"/>
      <c r="N1" s="56" t="s">
        <v>12</v>
      </c>
      <c r="O1" s="61"/>
      <c r="P1" s="62"/>
      <c r="Q1" s="46"/>
    </row>
    <row r="2" spans="2:20" ht="24" customHeight="1" x14ac:dyDescent="0.35">
      <c r="B2" s="30">
        <v>123</v>
      </c>
      <c r="C2" s="28" t="s">
        <v>6</v>
      </c>
      <c r="D2" s="29"/>
      <c r="E2" s="12"/>
      <c r="F2" s="63" t="s">
        <v>0</v>
      </c>
      <c r="G2" s="64"/>
      <c r="H2" s="65"/>
      <c r="J2" s="63" t="s">
        <v>8</v>
      </c>
      <c r="K2" s="64"/>
      <c r="L2" s="65"/>
      <c r="M2" s="1"/>
      <c r="N2" s="63" t="s">
        <v>2</v>
      </c>
      <c r="O2" s="64"/>
      <c r="P2" s="65"/>
      <c r="Q2" s="22"/>
      <c r="R2" s="48"/>
      <c r="S2" s="48"/>
      <c r="T2" s="48"/>
    </row>
    <row r="3" spans="2:20" ht="24" customHeight="1" thickBot="1" x14ac:dyDescent="0.4">
      <c r="B3" s="31">
        <v>227.13</v>
      </c>
      <c r="C3" s="28" t="s">
        <v>7</v>
      </c>
      <c r="D3" s="29"/>
      <c r="E3" s="1"/>
      <c r="F3" s="32">
        <v>0</v>
      </c>
      <c r="G3" s="33" t="s">
        <v>1</v>
      </c>
      <c r="H3" s="14"/>
      <c r="I3" s="1"/>
      <c r="J3" s="32">
        <v>0</v>
      </c>
      <c r="K3" s="33" t="s">
        <v>1</v>
      </c>
      <c r="L3" s="34"/>
      <c r="M3" s="35"/>
      <c r="N3" s="36">
        <f>(($S$11)-($F$3+$B$4)+$J$3)</f>
        <v>-70</v>
      </c>
      <c r="O3" s="33" t="s">
        <v>1</v>
      </c>
      <c r="P3" s="14"/>
      <c r="Q3" s="3"/>
      <c r="R3" s="48"/>
      <c r="S3" s="48"/>
      <c r="T3" s="48"/>
    </row>
    <row r="4" spans="2:20" ht="24" customHeight="1" x14ac:dyDescent="0.35">
      <c r="B4" s="31">
        <v>100</v>
      </c>
      <c r="C4" s="28" t="s">
        <v>18</v>
      </c>
      <c r="D4" s="29"/>
      <c r="E4" s="1"/>
      <c r="F4" s="2"/>
      <c r="G4" s="2"/>
      <c r="H4" s="1"/>
      <c r="K4" s="10"/>
      <c r="L4" s="1"/>
      <c r="M4" s="1"/>
      <c r="N4" s="1"/>
      <c r="O4" s="10"/>
      <c r="P4" s="1"/>
      <c r="Q4" s="1"/>
      <c r="R4" s="48"/>
      <c r="S4" s="48"/>
      <c r="T4" s="48"/>
    </row>
    <row r="5" spans="2:20" ht="24" customHeight="1" x14ac:dyDescent="0.35">
      <c r="B5" s="31">
        <v>200</v>
      </c>
      <c r="C5" s="28" t="s">
        <v>14</v>
      </c>
      <c r="D5" s="29"/>
      <c r="E5" s="1"/>
      <c r="F5" s="2"/>
      <c r="G5" s="2"/>
      <c r="H5" s="1"/>
      <c r="I5" s="1"/>
      <c r="J5" s="1"/>
      <c r="K5" s="2"/>
      <c r="L5" s="1"/>
      <c r="M5" s="1"/>
      <c r="N5" s="1"/>
      <c r="O5" s="2"/>
      <c r="P5" s="1"/>
      <c r="Q5" s="1"/>
      <c r="R5" s="49"/>
      <c r="S5" s="49"/>
      <c r="T5" s="50"/>
    </row>
    <row r="6" spans="2:20" ht="24" customHeight="1" thickBot="1" x14ac:dyDescent="0.4">
      <c r="B6" s="6"/>
      <c r="C6" s="7"/>
      <c r="D6" s="8"/>
      <c r="E6" s="1"/>
      <c r="F6" s="2"/>
      <c r="G6" s="2"/>
      <c r="H6" s="1"/>
      <c r="I6" s="1"/>
      <c r="J6" s="1"/>
      <c r="K6" s="2"/>
      <c r="L6" s="1"/>
      <c r="M6" s="1"/>
      <c r="N6" s="1"/>
      <c r="O6" s="2"/>
      <c r="P6" s="1"/>
      <c r="Q6" s="1"/>
      <c r="R6" s="49"/>
      <c r="S6" s="49"/>
      <c r="T6" s="51"/>
    </row>
    <row r="7" spans="2:20" ht="24" customHeight="1" x14ac:dyDescent="0.35">
      <c r="B7" s="1"/>
      <c r="C7" s="18"/>
      <c r="D7" s="18"/>
      <c r="E7" s="1"/>
      <c r="F7" s="2"/>
      <c r="G7" s="2"/>
      <c r="H7" s="1"/>
      <c r="I7" s="1"/>
      <c r="J7" s="1"/>
      <c r="K7" s="2"/>
      <c r="O7" s="2"/>
      <c r="P7" s="1"/>
      <c r="Q7" s="1"/>
      <c r="R7" s="49"/>
      <c r="S7" s="49"/>
      <c r="T7" s="51"/>
    </row>
    <row r="8" spans="2:20" ht="24" customHeight="1" thickBot="1" x14ac:dyDescent="0.4">
      <c r="C8" s="54" t="s">
        <v>19</v>
      </c>
      <c r="D8" s="55"/>
      <c r="E8" s="23"/>
      <c r="F8" s="2"/>
      <c r="G8" s="11"/>
      <c r="K8" s="11"/>
      <c r="O8" s="11"/>
      <c r="P8" s="1"/>
      <c r="Q8" s="1"/>
    </row>
    <row r="9" spans="2:20" ht="24" customHeight="1" thickBot="1" x14ac:dyDescent="0.4">
      <c r="C9" s="25" t="s">
        <v>20</v>
      </c>
      <c r="D9" s="24"/>
      <c r="E9" s="16"/>
      <c r="F9" s="2"/>
      <c r="G9" s="54" t="s">
        <v>21</v>
      </c>
      <c r="H9" s="55"/>
      <c r="I9" s="55"/>
      <c r="K9" s="2"/>
      <c r="L9" s="2"/>
      <c r="M9" s="2"/>
      <c r="N9" s="1"/>
      <c r="O9" s="2"/>
      <c r="P9" s="1"/>
      <c r="Q9" s="1"/>
      <c r="R9" s="56" t="s">
        <v>13</v>
      </c>
      <c r="S9" s="57"/>
      <c r="T9" s="58"/>
    </row>
    <row r="10" spans="2:20" ht="24" customHeight="1" x14ac:dyDescent="0.35">
      <c r="C10" s="37">
        <f>((($B$2/($B$4+$B$5)/$B$3)*24))*1000</f>
        <v>43.323206973979659</v>
      </c>
      <c r="D10" s="26" t="s">
        <v>5</v>
      </c>
      <c r="E10" s="17"/>
      <c r="F10" s="2"/>
      <c r="G10" s="55"/>
      <c r="H10" s="55"/>
      <c r="I10" s="55"/>
      <c r="K10" s="11"/>
      <c r="L10" s="2"/>
      <c r="M10" s="2"/>
      <c r="N10" s="1"/>
      <c r="O10" s="11"/>
      <c r="P10" s="1"/>
      <c r="Q10" s="1"/>
      <c r="R10" s="4"/>
      <c r="S10" s="2"/>
      <c r="T10" s="5"/>
    </row>
    <row r="11" spans="2:20" ht="24" customHeight="1" x14ac:dyDescent="0.35">
      <c r="C11" s="38">
        <f>B2/(B4+B5)</f>
        <v>0.41</v>
      </c>
      <c r="D11" s="26" t="s">
        <v>3</v>
      </c>
      <c r="E11" s="17"/>
      <c r="F11" s="2"/>
      <c r="G11" s="37">
        <f>((($C$10)*$B$4/(B4+F3)))</f>
        <v>43.323206973979659</v>
      </c>
      <c r="H11" s="27" t="s">
        <v>5</v>
      </c>
      <c r="I11" s="39"/>
      <c r="K11" s="2"/>
      <c r="L11" s="2"/>
      <c r="M11" s="2"/>
      <c r="O11" s="2"/>
      <c r="R11" s="40" t="s">
        <v>16</v>
      </c>
      <c r="S11" s="41">
        <v>30</v>
      </c>
      <c r="T11" s="29" t="s">
        <v>1</v>
      </c>
    </row>
    <row r="12" spans="2:20" ht="24" customHeight="1" x14ac:dyDescent="0.35">
      <c r="C12" s="11"/>
      <c r="D12" s="11"/>
      <c r="E12" s="1"/>
      <c r="F12" s="2"/>
      <c r="G12" s="38">
        <f>C11*B4/G14</f>
        <v>0.41</v>
      </c>
      <c r="H12" s="26" t="s">
        <v>3</v>
      </c>
      <c r="I12" s="26"/>
      <c r="J12" s="15"/>
      <c r="K12" s="2"/>
      <c r="L12" s="2"/>
      <c r="M12" s="2"/>
      <c r="O12" s="2"/>
      <c r="R12" s="40" t="s">
        <v>17</v>
      </c>
      <c r="S12" s="42">
        <f>(($G$11*(($F$3+$B$4)-$J$3))/($S$11))</f>
        <v>144.41068991326554</v>
      </c>
      <c r="T12" s="29" t="s">
        <v>5</v>
      </c>
    </row>
    <row r="13" spans="2:20" ht="24" customHeight="1" x14ac:dyDescent="0.35">
      <c r="C13" s="11"/>
      <c r="D13" s="11"/>
      <c r="E13" s="2"/>
      <c r="F13" s="2"/>
      <c r="G13" s="21" t="s">
        <v>9</v>
      </c>
      <c r="H13" s="20"/>
      <c r="I13" s="19"/>
      <c r="J13" s="13"/>
      <c r="K13" s="2"/>
      <c r="L13" s="2"/>
      <c r="M13" s="2"/>
      <c r="N13" s="11"/>
      <c r="O13" s="2"/>
      <c r="P13" s="11"/>
      <c r="Q13" s="11"/>
      <c r="R13" s="40"/>
      <c r="S13" s="43">
        <f>(G12*(((1-J3/G14)*G14)/(G14-J3+N3)))</f>
        <v>1.3666666666666667</v>
      </c>
      <c r="T13" s="29" t="s">
        <v>3</v>
      </c>
    </row>
    <row r="14" spans="2:20" ht="24" customHeight="1" thickBot="1" x14ac:dyDescent="0.4">
      <c r="E14" s="1"/>
      <c r="F14" s="1"/>
      <c r="G14" s="26">
        <f>$B$4+$F$3</f>
        <v>100</v>
      </c>
      <c r="H14" s="27" t="s">
        <v>1</v>
      </c>
      <c r="I14" s="19"/>
      <c r="J14" s="3"/>
      <c r="K14" s="1"/>
      <c r="L14" s="1"/>
      <c r="M14" s="1"/>
      <c r="R14" s="6"/>
      <c r="S14" s="7"/>
      <c r="T14" s="8"/>
    </row>
    <row r="15" spans="2:20" ht="24" customHeight="1" x14ac:dyDescent="0.35">
      <c r="B15" s="9" t="s">
        <v>15</v>
      </c>
      <c r="E15" s="1"/>
      <c r="F15" s="1"/>
      <c r="J15" s="3"/>
      <c r="K15" s="1"/>
      <c r="L15" s="1"/>
      <c r="M15" s="1"/>
    </row>
    <row r="16" spans="2:20" ht="23.25" x14ac:dyDescent="0.35">
      <c r="E16" s="1"/>
      <c r="F16" s="1"/>
      <c r="G16" s="1"/>
      <c r="H16" s="1"/>
      <c r="I16" s="2"/>
      <c r="J16" s="2"/>
      <c r="K16" s="1"/>
      <c r="L16" s="1"/>
      <c r="M16" s="1"/>
    </row>
    <row r="17" spans="3:17" ht="23.25" x14ac:dyDescent="0.35">
      <c r="E17" s="1"/>
      <c r="F17" s="1"/>
      <c r="G17" s="1"/>
      <c r="H17" s="1"/>
      <c r="I17" s="2"/>
      <c r="J17" s="2"/>
      <c r="K17" s="1"/>
      <c r="L17" s="1"/>
      <c r="M17" s="1"/>
    </row>
    <row r="18" spans="3:17" ht="23.25" x14ac:dyDescent="0.35"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</row>
  </sheetData>
  <sheetProtection sheet="1" selectLockedCells="1"/>
  <mergeCells count="10">
    <mergeCell ref="C8:D8"/>
    <mergeCell ref="G9:I10"/>
    <mergeCell ref="R9:T9"/>
    <mergeCell ref="B1:D1"/>
    <mergeCell ref="F1:H1"/>
    <mergeCell ref="J1:L1"/>
    <mergeCell ref="N1:P1"/>
    <mergeCell ref="N2:P2"/>
    <mergeCell ref="J2:L2"/>
    <mergeCell ref="F2:H2"/>
  </mergeCells>
  <dataValidations xWindow="85" yWindow="332" count="7">
    <dataValidation type="whole" allowBlank="1" showInputMessage="1" showErrorMessage="1" errorTitle="Split MFC flow error" error="The Split MFC flow must be less than the SUM of the Sample Flow and the 1st Makeup Flow" promptTitle="Split MFC Flow" prompt="Flow must  be less than the SUM of the Sample Flow and the 1st Makeup Flow" sqref="J3" xr:uid="{00000000-0002-0000-0000-000000000000}">
      <formula1>0</formula1>
      <formula2>(F3+B4)</formula2>
    </dataValidation>
    <dataValidation type="whole" allowBlank="1" showInputMessage="1" showErrorMessage="1" errorTitle="Detector Flow Error" error="Flow range allowed is 0 - 100 000 ml/min" promptTitle="Detector Flow" prompt="Flow range allowed is 0 - 100 000 ml/min" sqref="S11" xr:uid="{00000000-0002-0000-0000-000001000000}">
      <formula1>0</formula1>
      <formula2>100000</formula2>
    </dataValidation>
    <dataValidation type="whole" allowBlank="1" showInputMessage="1" showErrorMessage="1" errorTitle="Sample Flow error" error="Flow range allowed is 0 - 500ml/min" promptTitle="Sample Flow" prompt="Flow range allowed is 0 - 500ml/min" sqref="B4" xr:uid="{00000000-0002-0000-0000-000002000000}">
      <formula1>0</formula1>
      <formula2>500</formula2>
    </dataValidation>
    <dataValidation type="whole" allowBlank="1" showInputMessage="1" showErrorMessage="1" errorTitle="Exhaust Flow error" error="Flow range allowed is 0 - 3000ml/min" promptTitle="Exhaust Flow" prompt="Flow range allowed is 0 to 3000ml/min" sqref="B5" xr:uid="{00000000-0002-0000-0000-000003000000}">
      <formula1>0</formula1>
      <formula2>3000</formula2>
    </dataValidation>
    <dataValidation type="decimal" allowBlank="1" showInputMessage="1" showErrorMessage="1" errorTitle="g/Mol value error" error="Range allowed 0 - 5000" promptTitle="g/Mol value" prompt="Range allowed 0 - 5000" sqref="B3" xr:uid="{00000000-0002-0000-0000-000004000000}">
      <formula1>0</formula1>
      <formula2>5000</formula2>
    </dataValidation>
    <dataValidation type="decimal" operator="greaterThan" allowBlank="1" showInputMessage="1" showErrorMessage="1" errorTitle="Perm Rate Error" error="Value must be &gt; 0" promptTitle="Perm Rate" prompt="Value must be &gt; 0" sqref="B2" xr:uid="{00000000-0002-0000-0000-000005000000}">
      <formula1>0</formula1>
    </dataValidation>
    <dataValidation type="whole" allowBlank="1" showInputMessage="1" showErrorMessage="1" errorTitle="1st Makeup Flow error" error="Maximum flow possible is the desired flow in the detector plus the Split MFC flow, minus the Sample Flow" promptTitle="1st Makeup Flow" prompt="Maximum flow possible is the desired flow in the detector plus the Split MFC flow, minus the Sample Flow" sqref="F3" xr:uid="{00000000-0002-0000-0000-000006000000}">
      <formula1>0</formula1>
      <formula2>S11+J3-B4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horizontalDpi="4294967294" verticalDpi="4294967294" r:id="rId1"/>
  <headerFooter>
    <oddHeader>&amp;L&amp;F&amp;R26 Feb 2018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T18"/>
  <sheetViews>
    <sheetView tabSelected="1" zoomScaleNormal="100" workbookViewId="0">
      <selection activeCell="B5" sqref="B5"/>
    </sheetView>
  </sheetViews>
  <sheetFormatPr defaultRowHeight="15" x14ac:dyDescent="0.25"/>
  <cols>
    <col min="1" max="1" width="1.28515625" customWidth="1"/>
    <col min="2" max="2" width="14.42578125" customWidth="1"/>
    <col min="3" max="3" width="14.85546875" customWidth="1"/>
    <col min="4" max="4" width="16.5703125" customWidth="1"/>
    <col min="5" max="5" width="2.28515625" customWidth="1"/>
    <col min="6" max="6" width="8.7109375" customWidth="1"/>
    <col min="7" max="7" width="13.28515625" customWidth="1"/>
    <col min="8" max="8" width="9.7109375" customWidth="1"/>
    <col min="9" max="9" width="2.7109375" customWidth="1"/>
    <col min="10" max="12" width="8.7109375" customWidth="1"/>
    <col min="13" max="13" width="2.28515625" customWidth="1"/>
    <col min="14" max="16" width="8.7109375" customWidth="1"/>
    <col min="17" max="17" width="1.7109375" customWidth="1"/>
    <col min="18" max="18" width="13.140625" customWidth="1"/>
    <col min="19" max="19" width="21" customWidth="1"/>
    <col min="20" max="20" width="13.7109375" customWidth="1"/>
  </cols>
  <sheetData>
    <row r="1" spans="2:20" s="47" customFormat="1" ht="24" customHeight="1" thickBot="1" x14ac:dyDescent="0.35">
      <c r="B1" s="56" t="s">
        <v>22</v>
      </c>
      <c r="C1" s="59"/>
      <c r="D1" s="60"/>
      <c r="E1" s="44"/>
      <c r="F1" s="56" t="s">
        <v>10</v>
      </c>
      <c r="G1" s="61"/>
      <c r="H1" s="62"/>
      <c r="I1" s="45"/>
      <c r="J1" s="56" t="s">
        <v>11</v>
      </c>
      <c r="K1" s="61"/>
      <c r="L1" s="62"/>
      <c r="M1" s="45"/>
      <c r="N1" s="56" t="s">
        <v>12</v>
      </c>
      <c r="O1" s="61"/>
      <c r="P1" s="62"/>
      <c r="Q1" s="46"/>
    </row>
    <row r="2" spans="2:20" ht="24" customHeight="1" x14ac:dyDescent="0.35">
      <c r="B2" s="30">
        <v>123</v>
      </c>
      <c r="C2" s="28" t="s">
        <v>6</v>
      </c>
      <c r="D2" s="29"/>
      <c r="E2" s="12"/>
      <c r="F2" s="63" t="s">
        <v>0</v>
      </c>
      <c r="G2" s="64"/>
      <c r="H2" s="65"/>
      <c r="J2" s="63" t="s">
        <v>8</v>
      </c>
      <c r="K2" s="64"/>
      <c r="L2" s="65"/>
      <c r="M2" s="1"/>
      <c r="N2" s="63" t="s">
        <v>2</v>
      </c>
      <c r="O2" s="64"/>
      <c r="P2" s="65"/>
      <c r="Q2" s="22"/>
      <c r="R2" s="48"/>
      <c r="S2" s="48"/>
      <c r="T2" s="48"/>
    </row>
    <row r="3" spans="2:20" ht="24" customHeight="1" thickBot="1" x14ac:dyDescent="0.4">
      <c r="B3" s="31">
        <v>227.13</v>
      </c>
      <c r="C3" s="28" t="s">
        <v>7</v>
      </c>
      <c r="D3" s="29"/>
      <c r="E3" s="1"/>
      <c r="F3" s="32">
        <v>0</v>
      </c>
      <c r="G3" s="33" t="s">
        <v>1</v>
      </c>
      <c r="H3" s="14"/>
      <c r="I3" s="1"/>
      <c r="J3" s="32">
        <v>0</v>
      </c>
      <c r="K3" s="33" t="s">
        <v>1</v>
      </c>
      <c r="L3" s="34"/>
      <c r="M3" s="35"/>
      <c r="N3" s="36">
        <f>(($S$11)-($F$3+$B$4)+$J$3)</f>
        <v>100</v>
      </c>
      <c r="O3" s="33" t="s">
        <v>1</v>
      </c>
      <c r="P3" s="14"/>
      <c r="Q3" s="3"/>
      <c r="R3" s="48"/>
      <c r="S3" s="48"/>
      <c r="T3" s="48"/>
    </row>
    <row r="4" spans="2:20" ht="24" customHeight="1" x14ac:dyDescent="0.35">
      <c r="B4" s="31">
        <v>200</v>
      </c>
      <c r="C4" s="28" t="s">
        <v>23</v>
      </c>
      <c r="D4" s="29"/>
      <c r="E4" s="1"/>
      <c r="F4" s="2"/>
      <c r="G4" s="2"/>
      <c r="H4" s="1"/>
      <c r="K4" s="10"/>
      <c r="L4" s="1"/>
      <c r="M4" s="1"/>
      <c r="N4" s="1"/>
      <c r="O4" s="10"/>
      <c r="P4" s="1"/>
      <c r="Q4" s="1"/>
      <c r="R4" s="48"/>
      <c r="S4" s="48"/>
      <c r="T4" s="48"/>
    </row>
    <row r="5" spans="2:20" ht="24" customHeight="1" x14ac:dyDescent="0.35">
      <c r="B5" s="31">
        <v>50</v>
      </c>
      <c r="C5" s="28" t="s">
        <v>24</v>
      </c>
      <c r="D5" s="29"/>
      <c r="E5" s="1"/>
      <c r="F5" s="2"/>
      <c r="G5" s="2"/>
      <c r="H5" s="1"/>
      <c r="I5" s="1"/>
      <c r="J5" s="1"/>
      <c r="K5" s="2"/>
      <c r="L5" s="1"/>
      <c r="M5" s="1"/>
      <c r="N5" s="1"/>
      <c r="O5" s="2"/>
      <c r="P5" s="1"/>
      <c r="Q5" s="1"/>
      <c r="R5" s="49"/>
      <c r="S5" s="49"/>
      <c r="T5" s="50"/>
    </row>
    <row r="6" spans="2:20" ht="24" customHeight="1" thickBot="1" x14ac:dyDescent="0.4">
      <c r="B6" s="53">
        <f>B4-B5</f>
        <v>150</v>
      </c>
      <c r="C6" s="33" t="s">
        <v>18</v>
      </c>
      <c r="D6" s="8"/>
      <c r="E6" s="1"/>
      <c r="F6" s="2"/>
      <c r="G6" s="2"/>
      <c r="H6" s="1"/>
      <c r="I6" s="1"/>
      <c r="J6" s="1"/>
      <c r="K6" s="2"/>
      <c r="L6" s="1"/>
      <c r="M6" s="1"/>
      <c r="N6" s="1"/>
      <c r="O6" s="2"/>
      <c r="P6" s="1"/>
      <c r="Q6" s="1"/>
      <c r="R6" s="49"/>
      <c r="S6" s="49"/>
      <c r="T6" s="51"/>
    </row>
    <row r="7" spans="2:20" ht="24" customHeight="1" x14ac:dyDescent="0.35">
      <c r="B7" s="1"/>
      <c r="C7" s="18"/>
      <c r="D7" s="18"/>
      <c r="E7" s="1"/>
      <c r="F7" s="2"/>
      <c r="G7" s="2"/>
      <c r="H7" s="1"/>
      <c r="I7" s="1"/>
      <c r="J7" s="1"/>
      <c r="K7" s="2"/>
      <c r="O7" s="2"/>
      <c r="P7" s="1"/>
      <c r="Q7" s="1"/>
      <c r="R7" s="49"/>
      <c r="S7" s="49"/>
      <c r="T7" s="51"/>
    </row>
    <row r="8" spans="2:20" ht="24" customHeight="1" thickBot="1" x14ac:dyDescent="0.4">
      <c r="C8" s="54" t="s">
        <v>19</v>
      </c>
      <c r="D8" s="55"/>
      <c r="E8" s="52"/>
      <c r="F8" s="2"/>
      <c r="G8" s="11"/>
      <c r="K8" s="11"/>
      <c r="O8" s="11"/>
      <c r="P8" s="1"/>
      <c r="Q8" s="1"/>
    </row>
    <row r="9" spans="2:20" ht="24" customHeight="1" thickBot="1" x14ac:dyDescent="0.4">
      <c r="C9" s="25" t="s">
        <v>20</v>
      </c>
      <c r="D9" s="24"/>
      <c r="E9" s="16"/>
      <c r="F9" s="2"/>
      <c r="G9" s="54" t="s">
        <v>21</v>
      </c>
      <c r="H9" s="55"/>
      <c r="I9" s="55"/>
      <c r="K9" s="2"/>
      <c r="L9" s="2"/>
      <c r="M9" s="2"/>
      <c r="N9" s="1"/>
      <c r="O9" s="2"/>
      <c r="P9" s="1"/>
      <c r="Q9" s="1"/>
      <c r="R9" s="56" t="s">
        <v>13</v>
      </c>
      <c r="S9" s="57"/>
      <c r="T9" s="58"/>
    </row>
    <row r="10" spans="2:20" ht="24" customHeight="1" x14ac:dyDescent="0.35">
      <c r="C10" s="37">
        <f>((($B$2/($B$4)/$B$3)*24))*1000</f>
        <v>64.984810460969484</v>
      </c>
      <c r="D10" s="26" t="s">
        <v>5</v>
      </c>
      <c r="E10" s="17"/>
      <c r="F10" s="2"/>
      <c r="G10" s="55"/>
      <c r="H10" s="55"/>
      <c r="I10" s="55"/>
      <c r="K10" s="11"/>
      <c r="L10" s="2"/>
      <c r="M10" s="2"/>
      <c r="N10" s="1"/>
      <c r="O10" s="11"/>
      <c r="P10" s="1"/>
      <c r="Q10" s="1"/>
      <c r="R10" s="4"/>
      <c r="S10" s="2"/>
      <c r="T10" s="5"/>
    </row>
    <row r="11" spans="2:20" ht="24" customHeight="1" x14ac:dyDescent="0.35">
      <c r="C11" s="38">
        <f>B2/(B4+B5)</f>
        <v>0.49199999999999999</v>
      </c>
      <c r="D11" s="26" t="s">
        <v>3</v>
      </c>
      <c r="E11" s="17"/>
      <c r="F11" s="2"/>
      <c r="G11" s="37">
        <f>((($C$10)*$B$6/(B6+F3)))</f>
        <v>64.984810460969484</v>
      </c>
      <c r="H11" s="27" t="s">
        <v>5</v>
      </c>
      <c r="I11" s="39"/>
      <c r="K11" s="2"/>
      <c r="L11" s="2"/>
      <c r="M11" s="2"/>
      <c r="O11" s="2"/>
      <c r="R11" s="40" t="s">
        <v>16</v>
      </c>
      <c r="S11" s="41">
        <v>300</v>
      </c>
      <c r="T11" s="29" t="s">
        <v>1</v>
      </c>
    </row>
    <row r="12" spans="2:20" ht="24" customHeight="1" x14ac:dyDescent="0.35">
      <c r="C12" s="11"/>
      <c r="D12" s="11"/>
      <c r="E12" s="1"/>
      <c r="F12" s="2"/>
      <c r="G12" s="38">
        <f>C11*B4/G14</f>
        <v>0.65600000000000003</v>
      </c>
      <c r="H12" s="26" t="s">
        <v>3</v>
      </c>
      <c r="I12" s="26"/>
      <c r="J12" s="15"/>
      <c r="K12" s="2"/>
      <c r="L12" s="2"/>
      <c r="M12" s="2"/>
      <c r="O12" s="2"/>
      <c r="R12" s="40" t="s">
        <v>17</v>
      </c>
      <c r="S12" s="42">
        <f>(($G$11*(($F$3+$B$6)-$J$3))/($S$11))</f>
        <v>32.492405230484742</v>
      </c>
      <c r="T12" s="29" t="s">
        <v>5</v>
      </c>
    </row>
    <row r="13" spans="2:20" ht="24" customHeight="1" x14ac:dyDescent="0.35">
      <c r="C13" s="11"/>
      <c r="D13" s="11"/>
      <c r="E13" s="2"/>
      <c r="F13" s="2"/>
      <c r="G13" s="21" t="s">
        <v>9</v>
      </c>
      <c r="H13" s="20"/>
      <c r="I13" s="19"/>
      <c r="J13" s="13"/>
      <c r="K13" s="2"/>
      <c r="L13" s="2"/>
      <c r="M13" s="2"/>
      <c r="N13" s="11"/>
      <c r="O13" s="2"/>
      <c r="P13" s="11"/>
      <c r="Q13" s="11"/>
      <c r="R13" s="40"/>
      <c r="S13" s="43">
        <f>(G12*(((1-J3/G14)*G14)/(G14-J3+N3)))</f>
        <v>0.39360000000000001</v>
      </c>
      <c r="T13" s="29" t="s">
        <v>3</v>
      </c>
    </row>
    <row r="14" spans="2:20" ht="24" customHeight="1" thickBot="1" x14ac:dyDescent="0.4">
      <c r="E14" s="1"/>
      <c r="F14" s="1"/>
      <c r="G14" s="26">
        <f>$B$6+$F$3</f>
        <v>150</v>
      </c>
      <c r="H14" s="27" t="s">
        <v>1</v>
      </c>
      <c r="I14" s="19"/>
      <c r="J14" s="3"/>
      <c r="K14" s="1"/>
      <c r="L14" s="1"/>
      <c r="M14" s="1"/>
      <c r="R14" s="6"/>
      <c r="S14" s="7"/>
      <c r="T14" s="8"/>
    </row>
    <row r="15" spans="2:20" ht="24" customHeight="1" x14ac:dyDescent="0.35">
      <c r="B15" s="9" t="s">
        <v>15</v>
      </c>
      <c r="E15" s="1"/>
      <c r="F15" s="1"/>
      <c r="J15" s="3"/>
      <c r="K15" s="1"/>
      <c r="L15" s="1"/>
      <c r="M15" s="1"/>
    </row>
    <row r="16" spans="2:20" ht="23.25" x14ac:dyDescent="0.35">
      <c r="E16" s="1"/>
      <c r="F16" s="1"/>
      <c r="G16" s="1"/>
      <c r="H16" s="1"/>
      <c r="I16" s="2"/>
      <c r="J16" s="2"/>
      <c r="K16" s="1"/>
      <c r="L16" s="1"/>
      <c r="M16" s="1"/>
    </row>
    <row r="17" spans="3:17" ht="23.25" x14ac:dyDescent="0.35">
      <c r="E17" s="1"/>
      <c r="F17" s="1"/>
      <c r="G17" s="1"/>
      <c r="H17" s="1"/>
      <c r="I17" s="2"/>
      <c r="J17" s="2"/>
      <c r="K17" s="1"/>
      <c r="L17" s="1"/>
      <c r="M17" s="1"/>
    </row>
    <row r="18" spans="3:17" ht="23.25" x14ac:dyDescent="0.35"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</row>
  </sheetData>
  <sheetProtection selectLockedCells="1"/>
  <mergeCells count="10">
    <mergeCell ref="C8:D8"/>
    <mergeCell ref="G9:I10"/>
    <mergeCell ref="R9:T9"/>
    <mergeCell ref="B1:D1"/>
    <mergeCell ref="F1:H1"/>
    <mergeCell ref="J1:L1"/>
    <mergeCell ref="N1:P1"/>
    <mergeCell ref="F2:H2"/>
    <mergeCell ref="J2:L2"/>
    <mergeCell ref="N2:P2"/>
  </mergeCells>
  <dataValidations count="7">
    <dataValidation type="whole" allowBlank="1" showInputMessage="1" showErrorMessage="1" errorTitle="1st Makeup Flow error" error="Maximum flow possible is the desired flow in the detector plus the Split MFC flow, minus the Sample Flow" promptTitle="1st Makeup Flow" prompt="Maximum flow possible is the desired flow in the detector plus the Split MFC flow, minus the Sample Flow" sqref="F3" xr:uid="{00000000-0002-0000-0100-000000000000}">
      <formula1>0</formula1>
      <formula2>S11+J3-B4</formula2>
    </dataValidation>
    <dataValidation type="decimal" operator="greaterThan" allowBlank="1" showInputMessage="1" showErrorMessage="1" errorTitle="Perm Rate Error" error="Value must be &gt; 0" promptTitle="Perm Rate" prompt="Value must be &gt; 0" sqref="B2" xr:uid="{00000000-0002-0000-0100-000001000000}">
      <formula1>0</formula1>
    </dataValidation>
    <dataValidation type="decimal" allowBlank="1" showInputMessage="1" showErrorMessage="1" errorTitle="g/Mol value error" error="Range allowed 0 - 5000" promptTitle="g/Mol value" prompt="Range allowed 0 - 5000" sqref="B3" xr:uid="{00000000-0002-0000-0100-000002000000}">
      <formula1>0</formula1>
      <formula2>5000</formula2>
    </dataValidation>
    <dataValidation type="whole" allowBlank="1" showInputMessage="1" showErrorMessage="1" errorTitle="Exhaust Flow error" error="Flow range allowed is 0 - Total Flow or 250ml/min (which ever is the minimum)" promptTitle="Exhaust Flow" prompt="Flow range allowed is 0 to the Total Flow or 250ml/min (which ever is the minimum)" sqref="B5" xr:uid="{00000000-0002-0000-0100-000003000000}">
      <formula1>0</formula1>
      <formula2>MIN(250,B4)</formula2>
    </dataValidation>
    <dataValidation type="whole" allowBlank="1" showInputMessage="1" showErrorMessage="1" errorTitle="Sample Flow error" error="Flow range allowed is minimum of either 20 or Exhaust flow  - up to 250ml/min" promptTitle="Sample Flow" prompt="Flow range allowed is minimum of either 20 or Exhaust flow  - up to 250ml/min" sqref="B4" xr:uid="{00000000-0002-0000-0100-000004000000}">
      <formula1>MAX(20,B5)</formula1>
      <formula2>250</formula2>
    </dataValidation>
    <dataValidation type="whole" allowBlank="1" showInputMessage="1" showErrorMessage="1" errorTitle="Detector Flow Error" error="Flow range allowed is 0 - 100 000 ml/min" promptTitle="Detector Flow" prompt="Flow range allowed is 0 - 100 000 ml/min" sqref="S11" xr:uid="{00000000-0002-0000-0100-000005000000}">
      <formula1>0</formula1>
      <formula2>100000</formula2>
    </dataValidation>
    <dataValidation type="whole" allowBlank="1" showInputMessage="1" showErrorMessage="1" errorTitle="Split MFC flow error" error="The Split MFC flow must be less than the SUM of the Sample Flow and the 1st Makeup Flow" promptTitle="Split MFC Flow" prompt="Flow must  be less than the SUM of the Sample Flow and the 1st Makeup Flow" sqref="J3" xr:uid="{00000000-0002-0000-0100-000006000000}">
      <formula1>0</formula1>
      <formula2>(F3+B4)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horizontalDpi="4294967294" verticalDpi="4294967294" r:id="rId1"/>
  <headerFooter>
    <oddHeader>&amp;L&amp;F&amp;R26 Feb 2018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OVG-4 &amp; V-OVG Calculator</vt:lpstr>
      <vt:lpstr>V-OVG-HT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Angove</dc:creator>
  <cp:lastModifiedBy>Andrew Pauza</cp:lastModifiedBy>
  <cp:lastPrinted>2017-08-30T11:50:53Z</cp:lastPrinted>
  <dcterms:created xsi:type="dcterms:W3CDTF">2017-08-25T15:52:01Z</dcterms:created>
  <dcterms:modified xsi:type="dcterms:W3CDTF">2019-01-21T13:27:52Z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gniDox_Author">
    <vt:lpwstr>Jonathan Angove</vt:lpwstr>
  </property>
  <property fmtid="{D5CDD505-2E9C-101B-9397-08002B2CF9AE}" pid="3" name="CogniDox_Issuer">
    <vt:lpwstr>Andrew Pauza (andrew.pauza)</vt:lpwstr>
  </property>
  <property fmtid="{D5CDD505-2E9C-101B-9397-08002B2CF9AE}" pid="4" name="CogniDox_IssueDate">
    <vt:lpwstr>23 Jan 2019</vt:lpwstr>
  </property>
  <property fmtid="{D5CDD505-2E9C-101B-9397-08002B2CF9AE}" pid="5" name="CogniDox_Partnum">
    <vt:lpwstr>OW-012876-TC</vt:lpwstr>
  </property>
  <property fmtid="{D5CDD505-2E9C-101B-9397-08002B2CF9AE}" pid="6" name="CogniDox_Version">
    <vt:lpwstr>6</vt:lpwstr>
  </property>
  <property fmtid="{D5CDD505-2E9C-101B-9397-08002B2CF9AE}" pid="7" name="CogniDoxKey_Value">
    <vt:lpwstr>uMjxUZBoMcIdakwddKrV0EPXXPo</vt:lpwstr>
  </property>
  <property fmtid="{D5CDD505-2E9C-101B-9397-08002B2CF9AE}" pid="8" name="CogniDox_Title">
    <vt:lpwstr>Permeation Source Concentration Calculator</vt:lpwstr>
  </property>
  <property fmtid="{D5CDD505-2E9C-101B-9397-08002B2CF9AE}" pid="9" name="CogniDox_IssuerName">
    <vt:lpwstr>Andrew Pauza</vt:lpwstr>
  </property>
  <property fmtid="{D5CDD505-2E9C-101B-9397-08002B2CF9AE}" pid="10" name="CogniDox_VersionType">
    <vt:lpwstr>Issue</vt:lpwstr>
  </property>
  <property fmtid="{D5CDD505-2E9C-101B-9397-08002B2CF9AE}" pid="11" name="WorkbookGuid">
    <vt:lpwstr>847b75d9-dea2-4ac1-93f2-0e9cb62369b0</vt:lpwstr>
  </property>
  <property fmtid="{D5CDD505-2E9C-101B-9397-08002B2CF9AE}" pid="12" name="TBCO_ScreenResolution">
    <vt:lpwstr>96 96 1920 1080</vt:lpwstr>
  </property>
</Properties>
</file>